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PDC-2019\data\Himalaya_Datasets\"/>
    </mc:Choice>
  </mc:AlternateContent>
  <bookViews>
    <workbookView xWindow="240" yWindow="195" windowWidth="20115" windowHeight="7875"/>
  </bookViews>
  <sheets>
    <sheet name="Stake" sheetId="1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AX13" i="1" l="1"/>
  <c r="AX11" i="1"/>
  <c r="AX16" i="1"/>
  <c r="AX15" i="1"/>
  <c r="AX14" i="1"/>
  <c r="AX12" i="1"/>
  <c r="AX9" i="1"/>
  <c r="Z5" i="1"/>
  <c r="Z6" i="1"/>
  <c r="Z8" i="1"/>
  <c r="Z7" i="1"/>
  <c r="Z4" i="1"/>
  <c r="Z3" i="1"/>
  <c r="Y6" i="1"/>
  <c r="BF14" i="1"/>
  <c r="BF15" i="1"/>
  <c r="BB16" i="1"/>
  <c r="BB13" i="1"/>
  <c r="BB15" i="1"/>
  <c r="BB12" i="1"/>
  <c r="BB11" i="1"/>
  <c r="BF13" i="1"/>
  <c r="BF12" i="1"/>
  <c r="BF16" i="1"/>
  <c r="BF11" i="1"/>
  <c r="BJ9" i="1"/>
  <c r="BJ15" i="1"/>
  <c r="BJ14" i="1"/>
  <c r="BJ13" i="1"/>
  <c r="BJ12" i="1"/>
  <c r="BJ11" i="1"/>
  <c r="BJ10" i="1"/>
  <c r="AT16" i="1" l="1"/>
  <c r="AT15" i="1"/>
  <c r="AT13" i="1"/>
  <c r="AT11" i="1"/>
  <c r="AT10" i="1"/>
  <c r="AT12" i="1"/>
  <c r="AT14" i="1"/>
  <c r="AT9" i="1"/>
  <c r="AP13" i="1"/>
  <c r="AP14" i="1"/>
  <c r="AP12" i="1"/>
  <c r="AP11" i="1"/>
  <c r="AP9" i="1"/>
  <c r="AL3" i="1"/>
  <c r="AL10" i="1"/>
  <c r="AL11" i="1"/>
  <c r="AL12" i="1"/>
  <c r="AL8" i="1"/>
  <c r="AL5" i="1"/>
  <c r="AL7" i="1"/>
  <c r="AD6" i="1"/>
  <c r="AD7" i="1"/>
  <c r="AD5" i="1"/>
  <c r="AD3" i="1"/>
  <c r="AH6" i="1"/>
  <c r="AH5" i="1"/>
  <c r="AH3" i="1"/>
  <c r="R13" i="1"/>
  <c r="T13" i="1" s="1"/>
  <c r="R14" i="1"/>
  <c r="T14" i="1" s="1"/>
  <c r="R15" i="1"/>
  <c r="T15" i="1" s="1"/>
  <c r="AY15" i="1" s="1"/>
  <c r="R16" i="1"/>
  <c r="T16" i="1" s="1"/>
  <c r="AY16" i="1" s="1"/>
  <c r="R12" i="1"/>
  <c r="T12" i="1" s="1"/>
  <c r="BK12" i="1" s="1"/>
  <c r="R11" i="1"/>
  <c r="T11" i="1" s="1"/>
  <c r="R10" i="1"/>
  <c r="T10" i="1" s="1"/>
  <c r="R9" i="1"/>
  <c r="T9" i="1" s="1"/>
  <c r="I16" i="1"/>
  <c r="I15" i="1"/>
  <c r="I14" i="1"/>
  <c r="I13" i="1"/>
  <c r="I12" i="1"/>
  <c r="I11" i="1"/>
  <c r="I10" i="1"/>
  <c r="I9" i="1"/>
  <c r="H16" i="1"/>
  <c r="H15" i="1"/>
  <c r="H14" i="1"/>
  <c r="H13" i="1"/>
  <c r="H12" i="1"/>
  <c r="H11" i="1"/>
  <c r="H10" i="1"/>
  <c r="H9" i="1"/>
  <c r="BK9" i="1" l="1"/>
  <c r="AY9" i="1"/>
  <c r="AU9" i="1"/>
  <c r="AQ9" i="1"/>
  <c r="BC13" i="1"/>
  <c r="AU13" i="1"/>
  <c r="BG13" i="1"/>
  <c r="BK13" i="1"/>
  <c r="AQ13" i="1"/>
  <c r="AL9" i="1"/>
  <c r="AY13" i="1"/>
  <c r="BK10" i="1"/>
  <c r="AU10" i="1"/>
  <c r="BG11" i="1"/>
  <c r="AQ11" i="1"/>
  <c r="BK11" i="1"/>
  <c r="BC11" i="1"/>
  <c r="AU11" i="1"/>
  <c r="AY11" i="1"/>
  <c r="AL16" i="1"/>
  <c r="AY14" i="1"/>
  <c r="AU14" i="1"/>
  <c r="BK14" i="1"/>
  <c r="AQ14" i="1"/>
  <c r="BG12" i="1"/>
  <c r="BC12" i="1"/>
  <c r="AQ12" i="1"/>
  <c r="AU12" i="1"/>
  <c r="AL15" i="1"/>
  <c r="BG14" i="1"/>
  <c r="AU16" i="1"/>
  <c r="BK16" i="1"/>
  <c r="BC16" i="1"/>
  <c r="BG16" i="1"/>
  <c r="AL14" i="1"/>
  <c r="BK15" i="1"/>
  <c r="BC15" i="1"/>
  <c r="AU15" i="1"/>
  <c r="BG15" i="1"/>
  <c r="AL13" i="1"/>
  <c r="AY12" i="1"/>
  <c r="R4" i="1"/>
  <c r="R5" i="1"/>
  <c r="R6" i="1"/>
  <c r="R7" i="1"/>
  <c r="R8" i="1"/>
  <c r="R3" i="1"/>
  <c r="T8" i="1" l="1"/>
  <c r="AM8" i="1" l="1"/>
  <c r="AA8" i="1"/>
  <c r="T4" i="1"/>
  <c r="AA4" i="1" s="1"/>
  <c r="T5" i="1"/>
  <c r="T6" i="1"/>
  <c r="T7" i="1"/>
  <c r="I4" i="1"/>
  <c r="I5" i="1"/>
  <c r="I6" i="1"/>
  <c r="I7" i="1"/>
  <c r="I8" i="1"/>
  <c r="H4" i="1"/>
  <c r="H5" i="1"/>
  <c r="H6" i="1"/>
  <c r="H7" i="1"/>
  <c r="H8" i="1"/>
  <c r="T3" i="1"/>
  <c r="I3" i="1"/>
  <c r="H3" i="1"/>
  <c r="AE5" i="1" l="1"/>
  <c r="AA5" i="1"/>
  <c r="AI5" i="1"/>
  <c r="AM5" i="1"/>
  <c r="AA3" i="1"/>
  <c r="AE3" i="1"/>
  <c r="AM3" i="1"/>
  <c r="AI3" i="1"/>
  <c r="AE7" i="1"/>
  <c r="AM7" i="1"/>
  <c r="AA7" i="1"/>
  <c r="AE6" i="1"/>
  <c r="AA6" i="1"/>
  <c r="AI6" i="1"/>
</calcChain>
</file>

<file path=xl/sharedStrings.xml><?xml version="1.0" encoding="utf-8"?>
<sst xmlns="http://schemas.openxmlformats.org/spreadsheetml/2006/main" count="150" uniqueCount="45">
  <si>
    <t>Stake Number</t>
  </si>
  <si>
    <t>degree</t>
  </si>
  <si>
    <t>min</t>
  </si>
  <si>
    <t>sec</t>
  </si>
  <si>
    <t>Lat</t>
  </si>
  <si>
    <t>Long</t>
  </si>
  <si>
    <t>Bamboo Length</t>
  </si>
  <si>
    <t>Total length (cm)</t>
  </si>
  <si>
    <t>I</t>
  </si>
  <si>
    <t>II</t>
  </si>
  <si>
    <t>III</t>
  </si>
  <si>
    <t>IV</t>
  </si>
  <si>
    <t>V</t>
  </si>
  <si>
    <t>VI</t>
  </si>
  <si>
    <t>Altitude</t>
  </si>
  <si>
    <t>debris thickness</t>
  </si>
  <si>
    <t>Outer length(cm)</t>
  </si>
  <si>
    <t xml:space="preserve">Inner Length </t>
  </si>
  <si>
    <t>Stake Reading</t>
  </si>
  <si>
    <t>Thick</t>
  </si>
  <si>
    <t>Thin</t>
  </si>
  <si>
    <t>Flow direction</t>
  </si>
  <si>
    <t>degree true North</t>
  </si>
  <si>
    <t>Insertion Error</t>
  </si>
  <si>
    <t>40 (3-4)</t>
  </si>
  <si>
    <t>not found</t>
  </si>
  <si>
    <t>B. No</t>
  </si>
  <si>
    <t>Exposed</t>
  </si>
  <si>
    <t>Inner length</t>
  </si>
  <si>
    <t>Melting</t>
  </si>
  <si>
    <t>I (new)</t>
  </si>
  <si>
    <t>II (new)</t>
  </si>
  <si>
    <t>III (new)</t>
  </si>
  <si>
    <t>IV (new)</t>
  </si>
  <si>
    <t>V (new)</t>
  </si>
  <si>
    <t>VI (new)</t>
  </si>
  <si>
    <t>VII (new)</t>
  </si>
  <si>
    <t>VIII (new)</t>
  </si>
  <si>
    <t>inner length</t>
  </si>
  <si>
    <t>melting since 2014</t>
  </si>
  <si>
    <t>Melting since 2015</t>
  </si>
  <si>
    <t>completely melted</t>
  </si>
  <si>
    <t>installed</t>
  </si>
  <si>
    <t>not accessible</t>
  </si>
  <si>
    <t>Date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</si>
</sst>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4" fontId="1" fillId="0" borderId="5" xfId="0" applyNumberFormat="1" applyFont="1" applyBorder="1"/>
    <xf numFmtId="14" fontId="1" fillId="0" borderId="4" xfId="0" applyNumberFormat="1" applyFont="1" applyBorder="1"/>
    <xf numFmtId="14" fontId="1" fillId="0" borderId="2" xfId="0" applyNumberFormat="1" applyFont="1" applyBorder="1"/>
    <xf numFmtId="0" fontId="1" fillId="0" borderId="0" xfId="0" applyFont="1" applyBorder="1"/>
    <xf numFmtId="14" fontId="1" fillId="0" borderId="0" xfId="0" applyNumberFormat="1" applyFont="1" applyBorder="1"/>
    <xf numFmtId="0" fontId="0" fillId="0" borderId="0" xfId="0" applyBorder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tabSelected="1" zoomScale="90" zoomScaleNormal="90" workbookViewId="0">
      <selection activeCell="C6" sqref="C6"/>
    </sheetView>
  </sheetViews>
  <sheetFormatPr defaultRowHeight="15" x14ac:dyDescent="0.25"/>
  <cols>
    <col min="1" max="1" width="13.7109375" style="1" bestFit="1" customWidth="1"/>
    <col min="2" max="9" width="9.140625" customWidth="1"/>
    <col min="17" max="17" width="13.85546875" bestFit="1" customWidth="1"/>
    <col min="18" max="18" width="16.140625" bestFit="1" customWidth="1"/>
    <col min="19" max="19" width="19" bestFit="1" customWidth="1"/>
    <col min="20" max="20" width="14" bestFit="1" customWidth="1"/>
    <col min="21" max="22" width="15.42578125" hidden="1" customWidth="1"/>
    <col min="23" max="24" width="17.28515625" hidden="1" customWidth="1"/>
    <col min="25" max="25" width="11.28515625" hidden="1" customWidth="1"/>
    <col min="26" max="26" width="11.85546875" hidden="1" customWidth="1"/>
    <col min="27" max="28" width="0" hidden="1" customWidth="1"/>
    <col min="29" max="30" width="11.28515625" hidden="1" customWidth="1"/>
    <col min="31" max="31" width="18.7109375" hidden="1" customWidth="1"/>
    <col min="32" max="32" width="0" hidden="1" customWidth="1"/>
    <col min="33" max="34" width="11.28515625" hidden="1" customWidth="1"/>
    <col min="35" max="35" width="13.5703125" hidden="1" customWidth="1"/>
    <col min="37" max="37" width="11.28515625" bestFit="1" customWidth="1"/>
    <col min="38" max="38" width="13.5703125" bestFit="1" customWidth="1"/>
    <col min="40" max="40" width="18.140625" bestFit="1" customWidth="1"/>
    <col min="41" max="41" width="11.28515625" bestFit="1" customWidth="1"/>
    <col min="42" max="42" width="13.5703125" bestFit="1" customWidth="1"/>
    <col min="45" max="45" width="11.28515625" bestFit="1" customWidth="1"/>
    <col min="49" max="49" width="11.28515625" bestFit="1" customWidth="1"/>
    <col min="52" max="52" width="18.140625" bestFit="1" customWidth="1"/>
    <col min="53" max="53" width="11.28515625" bestFit="1" customWidth="1"/>
    <col min="55" max="55" width="8" bestFit="1" customWidth="1"/>
    <col min="56" max="56" width="18.140625" bestFit="1" customWidth="1"/>
    <col min="57" max="57" width="11.28515625" bestFit="1" customWidth="1"/>
    <col min="60" max="60" width="18.140625" bestFit="1" customWidth="1"/>
    <col min="61" max="61" width="11.28515625" bestFit="1" customWidth="1"/>
  </cols>
  <sheetData>
    <row r="1" spans="1:63" s="1" customFormat="1" x14ac:dyDescent="0.25">
      <c r="A1" s="2"/>
      <c r="B1" s="3"/>
      <c r="C1" s="3" t="s">
        <v>4</v>
      </c>
      <c r="D1" s="3"/>
      <c r="E1" s="3" t="s">
        <v>5</v>
      </c>
      <c r="F1" s="3"/>
      <c r="G1" s="4"/>
      <c r="H1" s="2"/>
      <c r="I1" s="3"/>
      <c r="J1" s="4"/>
      <c r="K1" s="2" t="s">
        <v>6</v>
      </c>
      <c r="L1" s="3"/>
      <c r="M1" s="3"/>
      <c r="N1" s="3"/>
      <c r="O1" s="3"/>
      <c r="P1" s="3"/>
      <c r="Q1" s="8" t="s">
        <v>23</v>
      </c>
      <c r="R1" s="8"/>
      <c r="S1" s="3"/>
      <c r="T1" s="3"/>
      <c r="U1" s="2" t="s">
        <v>15</v>
      </c>
      <c r="V1" s="4"/>
      <c r="W1" s="2" t="s">
        <v>21</v>
      </c>
      <c r="X1" s="2"/>
      <c r="Y1" s="12">
        <v>41904</v>
      </c>
      <c r="Z1" s="3"/>
      <c r="AA1" s="3"/>
      <c r="AB1" s="2"/>
      <c r="AC1" s="12">
        <v>42293</v>
      </c>
      <c r="AD1" s="3"/>
      <c r="AE1" s="4" t="s">
        <v>18</v>
      </c>
      <c r="AF1" s="3"/>
      <c r="AG1" s="12">
        <v>42540</v>
      </c>
      <c r="AH1" s="12"/>
      <c r="AI1" s="4" t="s">
        <v>18</v>
      </c>
      <c r="AJ1" s="2"/>
      <c r="AK1" s="12">
        <v>42558</v>
      </c>
      <c r="AL1" s="13" t="s">
        <v>18</v>
      </c>
      <c r="AM1" s="4"/>
      <c r="AN1" s="2"/>
      <c r="AO1" s="12">
        <v>42600</v>
      </c>
      <c r="AP1" s="13" t="s">
        <v>18</v>
      </c>
      <c r="AQ1" s="4"/>
      <c r="AR1" s="2"/>
      <c r="AS1" s="12">
        <v>42620</v>
      </c>
      <c r="AT1" s="13" t="s">
        <v>18</v>
      </c>
      <c r="AU1" s="4"/>
      <c r="AV1" s="2"/>
      <c r="AW1" s="12">
        <v>42655</v>
      </c>
      <c r="AX1" s="13" t="s">
        <v>18</v>
      </c>
      <c r="AY1" s="4"/>
      <c r="AZ1" s="2"/>
      <c r="BA1" s="12">
        <v>42927</v>
      </c>
      <c r="BB1" s="13" t="s">
        <v>18</v>
      </c>
      <c r="BC1" s="4"/>
      <c r="BD1" s="2"/>
      <c r="BE1" s="12">
        <v>42965</v>
      </c>
      <c r="BF1" s="13" t="s">
        <v>18</v>
      </c>
      <c r="BG1" s="4"/>
      <c r="BH1" s="2"/>
      <c r="BI1" s="12">
        <v>42997</v>
      </c>
      <c r="BJ1" s="13" t="s">
        <v>18</v>
      </c>
      <c r="BK1" s="4"/>
    </row>
    <row r="2" spans="1:63" s="1" customFormat="1" ht="15.75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1</v>
      </c>
      <c r="F2" s="6" t="s">
        <v>2</v>
      </c>
      <c r="G2" s="7" t="s">
        <v>3</v>
      </c>
      <c r="H2" s="5" t="s">
        <v>4</v>
      </c>
      <c r="I2" s="6" t="s">
        <v>5</v>
      </c>
      <c r="J2" s="7" t="s">
        <v>14</v>
      </c>
      <c r="K2" s="5">
        <v>1</v>
      </c>
      <c r="L2" s="6">
        <v>2</v>
      </c>
      <c r="M2" s="6">
        <v>3</v>
      </c>
      <c r="N2" s="6">
        <v>4</v>
      </c>
      <c r="O2" s="6">
        <v>5</v>
      </c>
      <c r="P2" s="7">
        <v>6</v>
      </c>
      <c r="Q2" s="9"/>
      <c r="R2" s="9" t="s">
        <v>7</v>
      </c>
      <c r="S2" s="6" t="s">
        <v>16</v>
      </c>
      <c r="T2" s="6" t="s">
        <v>17</v>
      </c>
      <c r="U2" s="5" t="s">
        <v>19</v>
      </c>
      <c r="V2" s="7" t="s">
        <v>20</v>
      </c>
      <c r="W2" s="5" t="s">
        <v>22</v>
      </c>
      <c r="X2" s="11" t="s">
        <v>26</v>
      </c>
      <c r="Y2" s="10" t="s">
        <v>27</v>
      </c>
      <c r="Z2" s="6" t="s">
        <v>38</v>
      </c>
      <c r="AA2" s="6" t="s">
        <v>39</v>
      </c>
      <c r="AB2" s="11" t="s">
        <v>27</v>
      </c>
      <c r="AC2" s="10" t="s">
        <v>26</v>
      </c>
      <c r="AD2" s="6" t="s">
        <v>38</v>
      </c>
      <c r="AE2" s="7" t="s">
        <v>39</v>
      </c>
      <c r="AF2" s="10" t="s">
        <v>26</v>
      </c>
      <c r="AG2" s="6" t="s">
        <v>27</v>
      </c>
      <c r="AH2" s="6" t="s">
        <v>28</v>
      </c>
      <c r="AI2" s="6" t="s">
        <v>40</v>
      </c>
      <c r="AJ2" s="11" t="s">
        <v>26</v>
      </c>
      <c r="AK2" s="6" t="s">
        <v>27</v>
      </c>
      <c r="AL2" s="6" t="s">
        <v>28</v>
      </c>
      <c r="AM2" s="7" t="s">
        <v>29</v>
      </c>
      <c r="AN2" s="11" t="s">
        <v>26</v>
      </c>
      <c r="AO2" s="6" t="s">
        <v>27</v>
      </c>
      <c r="AP2" s="6" t="s">
        <v>28</v>
      </c>
      <c r="AQ2" s="7" t="s">
        <v>29</v>
      </c>
      <c r="AR2" s="11" t="s">
        <v>26</v>
      </c>
      <c r="AS2" s="6" t="s">
        <v>27</v>
      </c>
      <c r="AT2" s="6" t="s">
        <v>28</v>
      </c>
      <c r="AU2" s="7" t="s">
        <v>29</v>
      </c>
      <c r="AV2" s="11" t="s">
        <v>26</v>
      </c>
      <c r="AW2" s="6" t="s">
        <v>27</v>
      </c>
      <c r="AX2" s="6" t="s">
        <v>28</v>
      </c>
      <c r="AY2" s="7" t="s">
        <v>29</v>
      </c>
      <c r="AZ2" s="11" t="s">
        <v>26</v>
      </c>
      <c r="BA2" s="6" t="s">
        <v>27</v>
      </c>
      <c r="BB2" s="6" t="s">
        <v>28</v>
      </c>
      <c r="BC2" s="7" t="s">
        <v>29</v>
      </c>
      <c r="BD2" s="11" t="s">
        <v>26</v>
      </c>
      <c r="BE2" s="6" t="s">
        <v>27</v>
      </c>
      <c r="BF2" s="6" t="s">
        <v>28</v>
      </c>
      <c r="BG2" s="7" t="s">
        <v>29</v>
      </c>
      <c r="BH2" s="11" t="s">
        <v>26</v>
      </c>
      <c r="BI2" s="6" t="s">
        <v>27</v>
      </c>
      <c r="BJ2" s="6" t="s">
        <v>28</v>
      </c>
      <c r="BK2" s="7" t="s">
        <v>29</v>
      </c>
    </row>
    <row r="3" spans="1:63" s="18" customFormat="1" x14ac:dyDescent="0.25">
      <c r="A3" s="17" t="s">
        <v>8</v>
      </c>
      <c r="B3" s="18">
        <v>32</v>
      </c>
      <c r="C3" s="18">
        <v>31</v>
      </c>
      <c r="D3" s="18">
        <v>6.2</v>
      </c>
      <c r="E3" s="18">
        <v>77</v>
      </c>
      <c r="F3" s="18">
        <v>13</v>
      </c>
      <c r="G3" s="18">
        <v>41.6</v>
      </c>
      <c r="H3" s="18">
        <f>B3+(C3/60)+(D3/3600)</f>
        <v>32.518388888888886</v>
      </c>
      <c r="I3" s="18">
        <f>E3+(F3/60)+(G3/3600)</f>
        <v>77.228222222222229</v>
      </c>
      <c r="J3" s="18">
        <v>4149</v>
      </c>
      <c r="K3" s="18">
        <v>202</v>
      </c>
      <c r="L3" s="18">
        <v>199.8</v>
      </c>
      <c r="M3" s="18">
        <v>198.8</v>
      </c>
      <c r="N3" s="18">
        <v>199.7</v>
      </c>
      <c r="O3" s="18">
        <v>198.7</v>
      </c>
      <c r="Q3" s="18">
        <v>0</v>
      </c>
      <c r="R3" s="18">
        <f t="shared" ref="R3:R11" si="0">SUM(K3+L3+M3+N3+O3)</f>
        <v>999</v>
      </c>
      <c r="S3" s="18">
        <v>24.5</v>
      </c>
      <c r="T3" s="18">
        <f>R3-S3</f>
        <v>974.5</v>
      </c>
      <c r="U3" s="18">
        <v>6</v>
      </c>
      <c r="V3" s="18">
        <v>7.5</v>
      </c>
      <c r="W3" s="18">
        <v>307</v>
      </c>
      <c r="X3" s="18">
        <v>5</v>
      </c>
      <c r="Y3" s="18">
        <v>95.4</v>
      </c>
      <c r="Z3" s="18">
        <f>(K3+L3+M3+N3+O3)-Y3</f>
        <v>903.6</v>
      </c>
      <c r="AA3" s="18">
        <f>T3-Z3</f>
        <v>70.899999999999977</v>
      </c>
      <c r="AB3" s="18">
        <v>78</v>
      </c>
      <c r="AC3" s="18">
        <v>4</v>
      </c>
      <c r="AD3" s="18">
        <f>(K3+L3+M3+N3)-AB3</f>
        <v>722.3</v>
      </c>
      <c r="AE3" s="18">
        <f>T3-AD3</f>
        <v>252.20000000000005</v>
      </c>
      <c r="AF3" s="18">
        <v>4</v>
      </c>
      <c r="AG3" s="18">
        <v>163</v>
      </c>
      <c r="AH3" s="18">
        <f>(K3+L3+M3+N3)-AG3</f>
        <v>637.29999999999995</v>
      </c>
      <c r="AI3" s="18">
        <f>T3-AH3</f>
        <v>337.20000000000005</v>
      </c>
      <c r="AJ3" s="18">
        <v>3</v>
      </c>
      <c r="AK3" s="18">
        <v>58</v>
      </c>
      <c r="AL3" s="18">
        <f>(K3+L3+M3)-AK3</f>
        <v>542.6</v>
      </c>
      <c r="AM3" s="18">
        <f>T3-AL3</f>
        <v>431.9</v>
      </c>
      <c r="AN3" s="18" t="s">
        <v>25</v>
      </c>
      <c r="AZ3" s="18" t="s">
        <v>43</v>
      </c>
      <c r="BC3" s="17"/>
      <c r="BD3" s="18" t="s">
        <v>43</v>
      </c>
      <c r="BH3" s="18" t="s">
        <v>43</v>
      </c>
    </row>
    <row r="4" spans="1:63" s="18" customFormat="1" x14ac:dyDescent="0.25">
      <c r="A4" s="17" t="s">
        <v>9</v>
      </c>
      <c r="B4" s="18">
        <v>32</v>
      </c>
      <c r="C4" s="18">
        <v>30</v>
      </c>
      <c r="D4" s="18">
        <v>47.1</v>
      </c>
      <c r="E4" s="18">
        <v>77</v>
      </c>
      <c r="F4" s="18">
        <v>13</v>
      </c>
      <c r="G4" s="18">
        <v>59.7</v>
      </c>
      <c r="H4" s="18">
        <f t="shared" ref="H4:H16" si="1">B4+(C4/60)+(D4/3600)</f>
        <v>32.513083333333334</v>
      </c>
      <c r="I4" s="18">
        <f t="shared" ref="I4:I16" si="2">E4+(F4/60)+(G4/3600)</f>
        <v>77.233249999999998</v>
      </c>
      <c r="J4" s="18">
        <v>4198</v>
      </c>
      <c r="K4" s="18">
        <v>201</v>
      </c>
      <c r="L4" s="18">
        <v>199.5</v>
      </c>
      <c r="M4" s="18">
        <v>0</v>
      </c>
      <c r="N4" s="18">
        <v>0</v>
      </c>
      <c r="O4" s="18">
        <v>0</v>
      </c>
      <c r="Q4" s="18">
        <v>0</v>
      </c>
      <c r="R4" s="18">
        <f t="shared" si="0"/>
        <v>400.5</v>
      </c>
      <c r="S4" s="18">
        <v>-20</v>
      </c>
      <c r="T4" s="18">
        <f t="shared" ref="T4:T16" si="3">R4-S4</f>
        <v>420.5</v>
      </c>
      <c r="U4" s="18">
        <v>0</v>
      </c>
      <c r="V4" s="18">
        <v>2</v>
      </c>
      <c r="W4" s="18">
        <v>308</v>
      </c>
      <c r="X4" s="18">
        <v>2</v>
      </c>
      <c r="Y4" s="18">
        <v>105.2</v>
      </c>
      <c r="Z4" s="18">
        <f>(K4+L4)-Y4</f>
        <v>295.3</v>
      </c>
      <c r="AA4" s="18">
        <f t="shared" ref="AA4:AA8" si="4">T4-Z4</f>
        <v>125.19999999999999</v>
      </c>
      <c r="AN4" s="18" t="s">
        <v>41</v>
      </c>
      <c r="AZ4" s="18" t="s">
        <v>41</v>
      </c>
      <c r="BC4" s="17"/>
      <c r="BD4" s="18" t="s">
        <v>41</v>
      </c>
      <c r="BH4" s="18" t="s">
        <v>41</v>
      </c>
    </row>
    <row r="5" spans="1:63" s="18" customFormat="1" x14ac:dyDescent="0.25">
      <c r="A5" s="17" t="s">
        <v>10</v>
      </c>
      <c r="B5" s="18">
        <v>32</v>
      </c>
      <c r="C5" s="18">
        <v>30</v>
      </c>
      <c r="D5" s="18">
        <v>30</v>
      </c>
      <c r="E5" s="18">
        <v>77</v>
      </c>
      <c r="F5" s="18">
        <v>14</v>
      </c>
      <c r="G5" s="18">
        <v>12.4</v>
      </c>
      <c r="H5" s="18">
        <f t="shared" si="1"/>
        <v>32.508333333333333</v>
      </c>
      <c r="I5" s="18">
        <f t="shared" si="2"/>
        <v>77.236777777777775</v>
      </c>
      <c r="J5" s="18">
        <v>4224</v>
      </c>
      <c r="K5" s="18">
        <v>200</v>
      </c>
      <c r="L5" s="18">
        <v>199.6</v>
      </c>
      <c r="M5" s="18">
        <v>199.2</v>
      </c>
      <c r="N5" s="18">
        <v>200</v>
      </c>
      <c r="O5" s="18">
        <v>199.2</v>
      </c>
      <c r="Q5" s="18">
        <v>0</v>
      </c>
      <c r="R5" s="18">
        <f t="shared" si="0"/>
        <v>998</v>
      </c>
      <c r="S5" s="18">
        <v>9.9</v>
      </c>
      <c r="T5" s="18">
        <f t="shared" si="3"/>
        <v>988.1</v>
      </c>
      <c r="U5" s="18">
        <v>0</v>
      </c>
      <c r="V5" s="18">
        <v>0</v>
      </c>
      <c r="W5" s="18">
        <v>289</v>
      </c>
      <c r="X5" s="18">
        <v>4</v>
      </c>
      <c r="Y5" s="18">
        <v>24.2</v>
      </c>
      <c r="Z5" s="18">
        <f>(K5+L5+M5+N5)-Y5</f>
        <v>774.59999999999991</v>
      </c>
      <c r="AA5" s="18">
        <f t="shared" si="4"/>
        <v>213.50000000000011</v>
      </c>
      <c r="AB5" s="18">
        <v>155</v>
      </c>
      <c r="AC5" s="18">
        <v>2</v>
      </c>
      <c r="AD5" s="18">
        <f>(K5+L5)-AB5</f>
        <v>244.60000000000002</v>
      </c>
      <c r="AE5" s="18">
        <f t="shared" ref="AE5:AE7" si="5">T5-AD5</f>
        <v>743.5</v>
      </c>
      <c r="AF5" s="18">
        <v>1</v>
      </c>
      <c r="AG5" s="18">
        <v>57</v>
      </c>
      <c r="AH5" s="18">
        <f>(K5)-AG5</f>
        <v>143</v>
      </c>
      <c r="AI5" s="18">
        <f t="shared" ref="AI5:AI6" si="6">T5-AH5</f>
        <v>845.1</v>
      </c>
      <c r="AJ5" s="18">
        <v>1</v>
      </c>
      <c r="AK5" s="18">
        <v>26.5</v>
      </c>
      <c r="AL5" s="18">
        <f>(K5)-AK5</f>
        <v>173.5</v>
      </c>
      <c r="AM5" s="18">
        <f t="shared" ref="AM5:AM8" si="7">T5-AL5</f>
        <v>814.6</v>
      </c>
      <c r="AN5" s="18" t="s">
        <v>41</v>
      </c>
      <c r="AZ5" s="18" t="s">
        <v>41</v>
      </c>
      <c r="BC5" s="17"/>
      <c r="BD5" s="18" t="s">
        <v>41</v>
      </c>
      <c r="BH5" s="18" t="s">
        <v>41</v>
      </c>
    </row>
    <row r="6" spans="1:63" s="18" customFormat="1" x14ac:dyDescent="0.25">
      <c r="A6" s="17" t="s">
        <v>11</v>
      </c>
      <c r="B6" s="18">
        <v>32</v>
      </c>
      <c r="C6" s="18">
        <v>30</v>
      </c>
      <c r="D6" s="18">
        <v>9.1999999999999993</v>
      </c>
      <c r="E6" s="18">
        <v>77</v>
      </c>
      <c r="F6" s="18">
        <v>14</v>
      </c>
      <c r="G6" s="18">
        <v>27.2</v>
      </c>
      <c r="H6" s="18">
        <f t="shared" si="1"/>
        <v>32.502555555555553</v>
      </c>
      <c r="I6" s="18">
        <f t="shared" si="2"/>
        <v>77.24088888888889</v>
      </c>
      <c r="J6" s="18">
        <v>4300</v>
      </c>
      <c r="K6" s="18">
        <v>198.8</v>
      </c>
      <c r="L6" s="18">
        <v>199.6</v>
      </c>
      <c r="M6" s="18">
        <v>197.8</v>
      </c>
      <c r="N6" s="18">
        <v>198.6</v>
      </c>
      <c r="O6" s="18">
        <v>0</v>
      </c>
      <c r="Q6" s="19" t="s">
        <v>24</v>
      </c>
      <c r="R6" s="18">
        <f t="shared" si="0"/>
        <v>794.80000000000007</v>
      </c>
      <c r="S6" s="18">
        <v>20</v>
      </c>
      <c r="T6" s="18">
        <f t="shared" si="3"/>
        <v>774.80000000000007</v>
      </c>
      <c r="U6" s="18">
        <v>0</v>
      </c>
      <c r="V6" s="18">
        <v>0</v>
      </c>
      <c r="W6" s="18">
        <v>301</v>
      </c>
      <c r="X6" s="18">
        <v>4</v>
      </c>
      <c r="Y6" s="18">
        <f>168-40</f>
        <v>128</v>
      </c>
      <c r="Z6" s="18">
        <f>(K6+L6+M6+N6)-Y6-40</f>
        <v>626.80000000000007</v>
      </c>
      <c r="AA6" s="18">
        <f t="shared" si="4"/>
        <v>148</v>
      </c>
      <c r="AB6" s="18">
        <v>84</v>
      </c>
      <c r="AC6" s="18">
        <v>1</v>
      </c>
      <c r="AD6" s="18">
        <f>(K6)-AB6</f>
        <v>114.80000000000001</v>
      </c>
      <c r="AE6" s="18">
        <f t="shared" si="5"/>
        <v>660</v>
      </c>
      <c r="AF6" s="18">
        <v>1</v>
      </c>
      <c r="AG6" s="18">
        <v>56</v>
      </c>
      <c r="AH6" s="18">
        <f>(K6)-AG6</f>
        <v>142.80000000000001</v>
      </c>
      <c r="AI6" s="18">
        <f t="shared" si="6"/>
        <v>632</v>
      </c>
      <c r="AJ6" s="18" t="s">
        <v>41</v>
      </c>
      <c r="AN6" s="18" t="s">
        <v>41</v>
      </c>
      <c r="AZ6" s="18" t="s">
        <v>41</v>
      </c>
      <c r="BC6" s="17"/>
      <c r="BD6" s="18" t="s">
        <v>41</v>
      </c>
      <c r="BH6" s="18" t="s">
        <v>41</v>
      </c>
    </row>
    <row r="7" spans="1:63" s="18" customFormat="1" x14ac:dyDescent="0.25">
      <c r="A7" s="17" t="s">
        <v>12</v>
      </c>
      <c r="B7" s="18">
        <v>32</v>
      </c>
      <c r="C7" s="18">
        <v>29</v>
      </c>
      <c r="D7" s="18">
        <v>53</v>
      </c>
      <c r="E7" s="18">
        <v>77</v>
      </c>
      <c r="F7" s="18">
        <v>14</v>
      </c>
      <c r="G7" s="18">
        <v>41.1</v>
      </c>
      <c r="H7" s="18">
        <f t="shared" si="1"/>
        <v>32.49805555555556</v>
      </c>
      <c r="I7" s="18">
        <f t="shared" si="2"/>
        <v>77.244749999999996</v>
      </c>
      <c r="J7" s="18">
        <v>4369</v>
      </c>
      <c r="K7" s="18">
        <v>188.9</v>
      </c>
      <c r="L7" s="18">
        <v>199</v>
      </c>
      <c r="M7" s="18">
        <v>198.6</v>
      </c>
      <c r="N7" s="18">
        <v>197</v>
      </c>
      <c r="O7" s="18">
        <v>0</v>
      </c>
      <c r="Q7" s="18">
        <v>0</v>
      </c>
      <c r="R7" s="18">
        <f t="shared" si="0"/>
        <v>783.5</v>
      </c>
      <c r="S7" s="18">
        <v>97.3</v>
      </c>
      <c r="T7" s="18">
        <f t="shared" si="3"/>
        <v>686.2</v>
      </c>
      <c r="U7" s="18">
        <v>0</v>
      </c>
      <c r="V7" s="18">
        <v>0</v>
      </c>
      <c r="W7" s="18">
        <v>312</v>
      </c>
      <c r="X7" s="18">
        <v>3</v>
      </c>
      <c r="Y7" s="18">
        <v>64.599999999999994</v>
      </c>
      <c r="Z7" s="18">
        <f>(K7+L7+M7)-Y7</f>
        <v>521.9</v>
      </c>
      <c r="AA7" s="18">
        <f t="shared" si="4"/>
        <v>164.30000000000007</v>
      </c>
      <c r="AB7" s="18">
        <v>58</v>
      </c>
      <c r="AC7" s="18">
        <v>1</v>
      </c>
      <c r="AD7" s="18">
        <f>(K7)-AB7</f>
        <v>130.9</v>
      </c>
      <c r="AE7" s="18">
        <f t="shared" si="5"/>
        <v>555.30000000000007</v>
      </c>
      <c r="AF7" s="18" t="s">
        <v>25</v>
      </c>
      <c r="AJ7" s="18">
        <v>1</v>
      </c>
      <c r="AK7" s="18">
        <v>152</v>
      </c>
      <c r="AL7" s="18">
        <f>(K7)-AK7</f>
        <v>36.900000000000006</v>
      </c>
      <c r="AM7" s="18">
        <f t="shared" si="7"/>
        <v>649.30000000000007</v>
      </c>
      <c r="AN7" s="18" t="s">
        <v>41</v>
      </c>
      <c r="AZ7" s="18" t="s">
        <v>41</v>
      </c>
      <c r="BC7" s="17"/>
      <c r="BD7" s="18" t="s">
        <v>41</v>
      </c>
      <c r="BH7" s="18" t="s">
        <v>41</v>
      </c>
    </row>
    <row r="8" spans="1:63" s="18" customFormat="1" x14ac:dyDescent="0.25">
      <c r="A8" s="17" t="s">
        <v>13</v>
      </c>
      <c r="B8" s="18">
        <v>32</v>
      </c>
      <c r="C8" s="18">
        <v>29</v>
      </c>
      <c r="D8" s="18">
        <v>57.3</v>
      </c>
      <c r="E8" s="18">
        <v>77</v>
      </c>
      <c r="F8" s="18">
        <v>13</v>
      </c>
      <c r="G8" s="18">
        <v>37.6</v>
      </c>
      <c r="H8" s="18">
        <f t="shared" si="1"/>
        <v>32.499250000000004</v>
      </c>
      <c r="I8" s="18">
        <f t="shared" si="2"/>
        <v>77.227111111111114</v>
      </c>
      <c r="J8" s="18">
        <v>4383</v>
      </c>
      <c r="K8" s="18">
        <v>198.5</v>
      </c>
      <c r="L8" s="18">
        <v>199.1</v>
      </c>
      <c r="M8" s="18">
        <v>199.3</v>
      </c>
      <c r="N8" s="18">
        <v>198.8</v>
      </c>
      <c r="O8" s="18">
        <v>0</v>
      </c>
      <c r="Q8" s="18">
        <v>0</v>
      </c>
      <c r="R8" s="18">
        <f t="shared" si="0"/>
        <v>795.7</v>
      </c>
      <c r="S8" s="18">
        <v>43.8</v>
      </c>
      <c r="T8" s="18">
        <f t="shared" si="3"/>
        <v>751.90000000000009</v>
      </c>
      <c r="U8" s="18">
        <v>0</v>
      </c>
      <c r="V8" s="18">
        <v>0</v>
      </c>
      <c r="W8" s="18">
        <v>31</v>
      </c>
      <c r="X8" s="18">
        <v>4</v>
      </c>
      <c r="Y8" s="18">
        <v>77.2</v>
      </c>
      <c r="Z8" s="18">
        <f>(K8+L8+M8+N8)-Y8</f>
        <v>718.5</v>
      </c>
      <c r="AA8" s="18">
        <f t="shared" si="4"/>
        <v>33.400000000000091</v>
      </c>
      <c r="AB8" s="18" t="s">
        <v>25</v>
      </c>
      <c r="AF8" s="18" t="s">
        <v>25</v>
      </c>
      <c r="AJ8" s="18">
        <v>1</v>
      </c>
      <c r="AK8" s="18">
        <v>121</v>
      </c>
      <c r="AL8" s="18">
        <f>(K8)-AK8</f>
        <v>77.5</v>
      </c>
      <c r="AM8" s="18">
        <f t="shared" si="7"/>
        <v>674.40000000000009</v>
      </c>
      <c r="AN8" s="18" t="s">
        <v>41</v>
      </c>
      <c r="AZ8" s="18" t="s">
        <v>41</v>
      </c>
      <c r="BC8" s="17"/>
      <c r="BD8" s="18" t="s">
        <v>41</v>
      </c>
      <c r="BH8" s="18" t="s">
        <v>41</v>
      </c>
    </row>
    <row r="9" spans="1:63" s="18" customFormat="1" x14ac:dyDescent="0.25">
      <c r="A9" s="17" t="s">
        <v>30</v>
      </c>
      <c r="B9" s="18">
        <v>32</v>
      </c>
      <c r="C9" s="18">
        <v>30</v>
      </c>
      <c r="D9" s="18">
        <v>57.3</v>
      </c>
      <c r="E9" s="18">
        <v>77</v>
      </c>
      <c r="F9" s="18">
        <v>13</v>
      </c>
      <c r="G9" s="18">
        <v>45.6</v>
      </c>
      <c r="H9" s="18">
        <f t="shared" si="1"/>
        <v>32.515916666666669</v>
      </c>
      <c r="I9" s="18">
        <f t="shared" si="2"/>
        <v>77.229333333333329</v>
      </c>
      <c r="J9" s="18">
        <v>4184</v>
      </c>
      <c r="K9" s="18">
        <v>202.2</v>
      </c>
      <c r="L9" s="18">
        <v>201.2</v>
      </c>
      <c r="M9" s="18">
        <v>202.4</v>
      </c>
      <c r="N9" s="18">
        <v>201.7</v>
      </c>
      <c r="O9" s="18">
        <v>201.5</v>
      </c>
      <c r="R9" s="18">
        <f t="shared" si="0"/>
        <v>1009</v>
      </c>
      <c r="S9" s="18">
        <v>16.5</v>
      </c>
      <c r="T9" s="18">
        <f t="shared" si="3"/>
        <v>992.5</v>
      </c>
      <c r="AK9" s="18">
        <v>16.5</v>
      </c>
      <c r="AL9" s="18">
        <f>R9-AK9</f>
        <v>992.5</v>
      </c>
      <c r="AM9" s="18" t="s">
        <v>42</v>
      </c>
      <c r="AN9" s="18">
        <v>5</v>
      </c>
      <c r="AO9" s="18">
        <v>97</v>
      </c>
      <c r="AP9" s="18">
        <f>(K9+L9+M9+N9+O9)-AO9</f>
        <v>912</v>
      </c>
      <c r="AQ9" s="18">
        <f>T9-AP9</f>
        <v>80.5</v>
      </c>
      <c r="AR9" s="18">
        <v>5</v>
      </c>
      <c r="AS9" s="18">
        <v>100</v>
      </c>
      <c r="AT9" s="18">
        <f>(K9+L9+M9+N9+O9)-AS9</f>
        <v>909</v>
      </c>
      <c r="AU9" s="18">
        <f>T9-AT9</f>
        <v>83.5</v>
      </c>
      <c r="AV9" s="18">
        <v>5</v>
      </c>
      <c r="AW9" s="18">
        <v>103</v>
      </c>
      <c r="AX9" s="18">
        <f>(K9+L9+M9+N9+O9)-AW9</f>
        <v>906</v>
      </c>
      <c r="AY9" s="18">
        <f>T9-AX9</f>
        <v>86.5</v>
      </c>
      <c r="AZ9" s="18" t="s">
        <v>43</v>
      </c>
      <c r="BC9" s="17"/>
      <c r="BD9" s="18" t="s">
        <v>25</v>
      </c>
      <c r="BH9" s="18">
        <v>3</v>
      </c>
      <c r="BI9" s="18">
        <v>88</v>
      </c>
      <c r="BJ9" s="18">
        <f>(K9+L9+M9)-BI9</f>
        <v>517.79999999999995</v>
      </c>
      <c r="BK9" s="18">
        <f>T9-BJ9</f>
        <v>474.70000000000005</v>
      </c>
    </row>
    <row r="10" spans="1:63" s="18" customFormat="1" x14ac:dyDescent="0.25">
      <c r="A10" s="17" t="s">
        <v>31</v>
      </c>
      <c r="B10" s="18">
        <v>32</v>
      </c>
      <c r="C10" s="18">
        <v>30</v>
      </c>
      <c r="D10" s="18">
        <v>41.6</v>
      </c>
      <c r="E10" s="18">
        <v>77</v>
      </c>
      <c r="F10" s="18">
        <v>13</v>
      </c>
      <c r="G10" s="18">
        <v>37.1</v>
      </c>
      <c r="H10" s="18">
        <f t="shared" si="1"/>
        <v>32.511555555555553</v>
      </c>
      <c r="I10" s="18">
        <f t="shared" si="2"/>
        <v>77.22697222222223</v>
      </c>
      <c r="J10" s="18">
        <v>4214</v>
      </c>
      <c r="K10" s="18">
        <v>202</v>
      </c>
      <c r="L10" s="18">
        <v>200.6</v>
      </c>
      <c r="M10" s="18">
        <v>203.4</v>
      </c>
      <c r="N10" s="18">
        <v>200</v>
      </c>
      <c r="O10" s="18">
        <v>201.5</v>
      </c>
      <c r="R10" s="18">
        <f t="shared" si="0"/>
        <v>1007.5</v>
      </c>
      <c r="S10" s="18">
        <v>71</v>
      </c>
      <c r="T10" s="18">
        <f t="shared" si="3"/>
        <v>936.5</v>
      </c>
      <c r="AK10" s="18">
        <v>71</v>
      </c>
      <c r="AL10" s="18">
        <f t="shared" ref="AL10:AL16" si="8">R10-AK10</f>
        <v>936.5</v>
      </c>
      <c r="AM10" s="18" t="s">
        <v>42</v>
      </c>
      <c r="AN10" s="18" t="s">
        <v>25</v>
      </c>
      <c r="AR10" s="18">
        <v>5</v>
      </c>
      <c r="AS10" s="18">
        <v>201</v>
      </c>
      <c r="AT10" s="18">
        <f>(K10+L10+M10+N10+O10)-AS10</f>
        <v>806.5</v>
      </c>
      <c r="AU10" s="18">
        <f t="shared" ref="AU10:AU16" si="9">T10-AT10</f>
        <v>130</v>
      </c>
      <c r="AZ10" s="18" t="s">
        <v>25</v>
      </c>
      <c r="BC10" s="17"/>
      <c r="BD10" s="18" t="s">
        <v>25</v>
      </c>
      <c r="BH10" s="18">
        <v>4</v>
      </c>
      <c r="BI10" s="18">
        <v>62</v>
      </c>
      <c r="BJ10" s="18">
        <f t="shared" ref="BJ10" si="10">(K10+L10+M10+N10)-BI10</f>
        <v>744</v>
      </c>
      <c r="BK10" s="18">
        <f t="shared" ref="BK10:BK16" si="11">T10-BJ10</f>
        <v>192.5</v>
      </c>
    </row>
    <row r="11" spans="1:63" s="18" customFormat="1" x14ac:dyDescent="0.25">
      <c r="A11" s="17" t="s">
        <v>32</v>
      </c>
      <c r="B11" s="18">
        <v>32</v>
      </c>
      <c r="C11" s="18">
        <v>30</v>
      </c>
      <c r="D11" s="18">
        <v>30.9</v>
      </c>
      <c r="E11" s="18">
        <v>77</v>
      </c>
      <c r="F11" s="18">
        <v>14</v>
      </c>
      <c r="G11" s="18">
        <v>12.2</v>
      </c>
      <c r="H11" s="18">
        <f t="shared" si="1"/>
        <v>32.508583333333334</v>
      </c>
      <c r="I11" s="18">
        <f t="shared" si="2"/>
        <v>77.236722222222227</v>
      </c>
      <c r="J11" s="18">
        <v>4232</v>
      </c>
      <c r="K11" s="18">
        <v>202.1</v>
      </c>
      <c r="L11" s="18">
        <v>198.3</v>
      </c>
      <c r="M11" s="18">
        <v>202.2</v>
      </c>
      <c r="N11" s="18">
        <v>200</v>
      </c>
      <c r="O11" s="18">
        <v>201.5</v>
      </c>
      <c r="R11" s="18">
        <f t="shared" si="0"/>
        <v>1004.0999999999999</v>
      </c>
      <c r="S11" s="18">
        <v>82</v>
      </c>
      <c r="T11" s="18">
        <f t="shared" si="3"/>
        <v>922.09999999999991</v>
      </c>
      <c r="AK11" s="18">
        <v>82</v>
      </c>
      <c r="AL11" s="18">
        <f t="shared" si="8"/>
        <v>922.09999999999991</v>
      </c>
      <c r="AM11" s="18" t="s">
        <v>42</v>
      </c>
      <c r="AN11" s="18">
        <v>5</v>
      </c>
      <c r="AO11" s="18">
        <v>138</v>
      </c>
      <c r="AP11" s="18">
        <f>(K11+L11+M11+N11+O11)-AO11</f>
        <v>866.09999999999991</v>
      </c>
      <c r="AQ11" s="18">
        <f t="shared" ref="AQ11:AQ14" si="12">T11-AP11</f>
        <v>56</v>
      </c>
      <c r="AR11" s="18">
        <v>4</v>
      </c>
      <c r="AS11" s="18">
        <v>25</v>
      </c>
      <c r="AT11" s="18">
        <f>(K11+L11+M11+N11)-AS11</f>
        <v>777.59999999999991</v>
      </c>
      <c r="AU11" s="18">
        <f t="shared" si="9"/>
        <v>144.5</v>
      </c>
      <c r="AV11" s="18">
        <v>4</v>
      </c>
      <c r="AW11" s="18">
        <v>144</v>
      </c>
      <c r="AX11" s="18">
        <f>(K11+L11+M11+N11)-AW11</f>
        <v>658.59999999999991</v>
      </c>
      <c r="AY11" s="18">
        <f t="shared" ref="AY11:AY16" si="13">T11-AX11</f>
        <v>263.5</v>
      </c>
      <c r="AZ11" s="18">
        <v>2</v>
      </c>
      <c r="BA11" s="18">
        <v>8</v>
      </c>
      <c r="BB11" s="18">
        <f>(K11+L11)-BA11</f>
        <v>392.4</v>
      </c>
      <c r="BC11" s="18">
        <f>T11-BB11</f>
        <v>529.69999999999993</v>
      </c>
      <c r="BD11" s="18">
        <v>1</v>
      </c>
      <c r="BE11" s="18">
        <v>44</v>
      </c>
      <c r="BF11" s="18">
        <f>(K11)-BE11</f>
        <v>158.1</v>
      </c>
      <c r="BG11" s="18">
        <f>T11-BF11</f>
        <v>763.99999999999989</v>
      </c>
      <c r="BH11" s="18">
        <v>1</v>
      </c>
      <c r="BI11" s="18">
        <v>172.9</v>
      </c>
      <c r="BJ11" s="18">
        <f>(K11)-BI11</f>
        <v>29.199999999999989</v>
      </c>
      <c r="BK11" s="18">
        <f t="shared" si="11"/>
        <v>892.89999999999986</v>
      </c>
    </row>
    <row r="12" spans="1:63" s="18" customFormat="1" x14ac:dyDescent="0.25">
      <c r="A12" s="17" t="s">
        <v>33</v>
      </c>
      <c r="B12" s="18">
        <v>32</v>
      </c>
      <c r="C12" s="18">
        <v>30</v>
      </c>
      <c r="D12" s="18">
        <v>10.5</v>
      </c>
      <c r="E12" s="18">
        <v>77</v>
      </c>
      <c r="F12" s="18">
        <v>14</v>
      </c>
      <c r="G12" s="18">
        <v>26.7</v>
      </c>
      <c r="H12" s="18">
        <f t="shared" si="1"/>
        <v>32.502916666666664</v>
      </c>
      <c r="I12" s="18">
        <f t="shared" si="2"/>
        <v>77.240750000000006</v>
      </c>
      <c r="J12" s="18">
        <v>4290</v>
      </c>
      <c r="K12" s="18">
        <v>202.1</v>
      </c>
      <c r="L12" s="18">
        <v>198.3</v>
      </c>
      <c r="M12" s="18">
        <v>202.2</v>
      </c>
      <c r="N12" s="18">
        <v>200</v>
      </c>
      <c r="O12" s="18">
        <v>201.5</v>
      </c>
      <c r="P12" s="18">
        <v>201.6</v>
      </c>
      <c r="R12" s="18">
        <f>SUM(K12+L12+M12+N12+O12+P12)</f>
        <v>1205.6999999999998</v>
      </c>
      <c r="S12" s="18">
        <v>65.5</v>
      </c>
      <c r="T12" s="18">
        <f t="shared" si="3"/>
        <v>1140.1999999999998</v>
      </c>
      <c r="AK12" s="18">
        <v>65.5</v>
      </c>
      <c r="AL12" s="18">
        <f t="shared" si="8"/>
        <v>1140.1999999999998</v>
      </c>
      <c r="AM12" s="18" t="s">
        <v>42</v>
      </c>
      <c r="AN12" s="18">
        <v>5</v>
      </c>
      <c r="AO12" s="18">
        <v>113</v>
      </c>
      <c r="AP12" s="18">
        <f>(K12+L12+M12+N12+O12+P12)-AO12</f>
        <v>1092.6999999999998</v>
      </c>
      <c r="AQ12" s="18">
        <f t="shared" si="12"/>
        <v>47.5</v>
      </c>
      <c r="AR12" s="18">
        <v>5</v>
      </c>
      <c r="AS12" s="18">
        <v>178</v>
      </c>
      <c r="AT12" s="18">
        <f t="shared" ref="AT12:AT14" si="14">(K12+L12+M12+N12+O12)-AS12</f>
        <v>826.09999999999991</v>
      </c>
      <c r="AU12" s="18">
        <f t="shared" si="9"/>
        <v>314.09999999999991</v>
      </c>
      <c r="AV12" s="18">
        <v>4</v>
      </c>
      <c r="AW12" s="18">
        <v>84</v>
      </c>
      <c r="AX12" s="18">
        <f>(K12+L12+M12+N12)-AW12</f>
        <v>718.59999999999991</v>
      </c>
      <c r="AY12" s="18">
        <f t="shared" si="13"/>
        <v>421.59999999999991</v>
      </c>
      <c r="AZ12" s="18">
        <v>3</v>
      </c>
      <c r="BA12" s="18">
        <v>64</v>
      </c>
      <c r="BB12" s="18">
        <f>(K12+L12+M12)-BA12</f>
        <v>538.59999999999991</v>
      </c>
      <c r="BC12" s="18">
        <f t="shared" ref="BC12:BC16" si="15">T12-BB12</f>
        <v>601.59999999999991</v>
      </c>
      <c r="BD12" s="18">
        <v>1</v>
      </c>
      <c r="BE12" s="18">
        <v>88</v>
      </c>
      <c r="BF12" s="18">
        <f t="shared" ref="BF12:BF16" si="16">(K12)-BE12</f>
        <v>114.1</v>
      </c>
      <c r="BG12" s="18">
        <f t="shared" ref="BG12:BG16" si="17">T12-BF12</f>
        <v>1026.0999999999999</v>
      </c>
      <c r="BH12" s="18">
        <v>1</v>
      </c>
      <c r="BI12" s="18">
        <v>202</v>
      </c>
      <c r="BJ12" s="18">
        <f>(K12)-BI12</f>
        <v>9.9999999999994316E-2</v>
      </c>
      <c r="BK12" s="18">
        <f t="shared" si="11"/>
        <v>1140.0999999999999</v>
      </c>
    </row>
    <row r="13" spans="1:63" s="18" customFormat="1" x14ac:dyDescent="0.25">
      <c r="A13" s="17" t="s">
        <v>34</v>
      </c>
      <c r="B13" s="18">
        <v>32</v>
      </c>
      <c r="C13" s="18">
        <v>29</v>
      </c>
      <c r="D13" s="18">
        <v>58.1</v>
      </c>
      <c r="E13" s="18">
        <v>77</v>
      </c>
      <c r="F13" s="18">
        <v>14</v>
      </c>
      <c r="G13" s="18">
        <v>87.7</v>
      </c>
      <c r="H13" s="18">
        <f t="shared" si="1"/>
        <v>32.499472222222224</v>
      </c>
      <c r="I13" s="18">
        <f t="shared" si="2"/>
        <v>77.257694444444439</v>
      </c>
      <c r="J13" s="18">
        <v>4336</v>
      </c>
      <c r="K13" s="18">
        <v>201.5</v>
      </c>
      <c r="L13" s="18">
        <v>200.2</v>
      </c>
      <c r="M13" s="18">
        <v>202.3</v>
      </c>
      <c r="N13" s="18">
        <v>201.2</v>
      </c>
      <c r="O13" s="18">
        <v>200.9</v>
      </c>
      <c r="P13" s="18">
        <v>198.2</v>
      </c>
      <c r="R13" s="18">
        <f t="shared" ref="R13:R16" si="18">SUM(K13+L13+M13+N13+O13+P13)</f>
        <v>1204.3</v>
      </c>
      <c r="S13" s="18">
        <v>81.2</v>
      </c>
      <c r="T13" s="18">
        <f t="shared" si="3"/>
        <v>1123.0999999999999</v>
      </c>
      <c r="AK13" s="18">
        <v>81.2</v>
      </c>
      <c r="AL13" s="18">
        <f t="shared" si="8"/>
        <v>1123.0999999999999</v>
      </c>
      <c r="AM13" s="18" t="s">
        <v>42</v>
      </c>
      <c r="AN13" s="18">
        <v>4</v>
      </c>
      <c r="AO13" s="18">
        <v>159</v>
      </c>
      <c r="AP13" s="18">
        <f t="shared" ref="AP13:AP14" si="19">(K13+L13+M13+N13+O13+P13)-AO13</f>
        <v>1045.3</v>
      </c>
      <c r="AQ13" s="18">
        <f t="shared" si="12"/>
        <v>77.799999999999955</v>
      </c>
      <c r="AR13" s="18">
        <v>3</v>
      </c>
      <c r="AS13" s="18">
        <v>38</v>
      </c>
      <c r="AT13" s="18">
        <f>(K13+L13+M13)-AS13</f>
        <v>566</v>
      </c>
      <c r="AU13" s="18">
        <f>T13-AT13</f>
        <v>557.09999999999991</v>
      </c>
      <c r="AV13" s="18">
        <v>3</v>
      </c>
      <c r="AW13" s="18">
        <v>50</v>
      </c>
      <c r="AX13" s="18">
        <f>(K13+L13+M13)-AW13</f>
        <v>554</v>
      </c>
      <c r="AY13" s="18">
        <f t="shared" si="13"/>
        <v>569.09999999999991</v>
      </c>
      <c r="AZ13" s="18">
        <v>3</v>
      </c>
      <c r="BA13" s="18">
        <v>60</v>
      </c>
      <c r="BB13" s="18">
        <f t="shared" ref="BB13:BB15" si="20">(K13+L13+M13)-BA13</f>
        <v>544</v>
      </c>
      <c r="BC13" s="18">
        <f t="shared" si="15"/>
        <v>579.09999999999991</v>
      </c>
      <c r="BD13" s="18">
        <v>2</v>
      </c>
      <c r="BE13" s="18">
        <v>82</v>
      </c>
      <c r="BF13" s="18">
        <f>(K13+L13)-BE13</f>
        <v>319.7</v>
      </c>
      <c r="BG13" s="18">
        <f t="shared" si="17"/>
        <v>803.39999999999986</v>
      </c>
      <c r="BH13" s="18">
        <v>2</v>
      </c>
      <c r="BI13" s="18">
        <v>186.5</v>
      </c>
      <c r="BJ13" s="18">
        <f>(K13+L13)-BI13</f>
        <v>215.2</v>
      </c>
      <c r="BK13" s="18">
        <f t="shared" si="11"/>
        <v>907.89999999999986</v>
      </c>
    </row>
    <row r="14" spans="1:63" s="18" customFormat="1" x14ac:dyDescent="0.25">
      <c r="A14" s="17" t="s">
        <v>35</v>
      </c>
      <c r="B14" s="18">
        <v>32</v>
      </c>
      <c r="C14" s="18">
        <v>29</v>
      </c>
      <c r="D14" s="18">
        <v>52.9</v>
      </c>
      <c r="E14" s="18">
        <v>77</v>
      </c>
      <c r="F14" s="18">
        <v>14</v>
      </c>
      <c r="G14" s="18">
        <v>41.4</v>
      </c>
      <c r="H14" s="18">
        <f t="shared" si="1"/>
        <v>32.498027777777779</v>
      </c>
      <c r="I14" s="18">
        <f t="shared" si="2"/>
        <v>77.244833333333332</v>
      </c>
      <c r="J14" s="18">
        <v>4377</v>
      </c>
      <c r="K14" s="18">
        <v>202.3</v>
      </c>
      <c r="L14" s="18">
        <v>199.5</v>
      </c>
      <c r="M14" s="18">
        <v>200</v>
      </c>
      <c r="N14" s="18">
        <v>200.5</v>
      </c>
      <c r="O14" s="18">
        <v>201</v>
      </c>
      <c r="P14" s="18">
        <v>200.9</v>
      </c>
      <c r="R14" s="18">
        <f t="shared" si="18"/>
        <v>1204.2</v>
      </c>
      <c r="S14" s="18">
        <v>28</v>
      </c>
      <c r="T14" s="18">
        <f t="shared" si="3"/>
        <v>1176.2</v>
      </c>
      <c r="AK14" s="18">
        <v>28</v>
      </c>
      <c r="AL14" s="18">
        <f t="shared" si="8"/>
        <v>1176.2</v>
      </c>
      <c r="AM14" s="18" t="s">
        <v>42</v>
      </c>
      <c r="AN14" s="18">
        <v>5</v>
      </c>
      <c r="AO14" s="18">
        <v>92</v>
      </c>
      <c r="AP14" s="18">
        <f t="shared" si="19"/>
        <v>1112.2</v>
      </c>
      <c r="AQ14" s="18">
        <f t="shared" si="12"/>
        <v>64</v>
      </c>
      <c r="AR14" s="18">
        <v>5</v>
      </c>
      <c r="AS14" s="18">
        <v>164</v>
      </c>
      <c r="AT14" s="18">
        <f t="shared" si="14"/>
        <v>839.3</v>
      </c>
      <c r="AU14" s="18">
        <f t="shared" si="9"/>
        <v>336.90000000000009</v>
      </c>
      <c r="AV14" s="18">
        <v>4</v>
      </c>
      <c r="AW14" s="18">
        <v>31</v>
      </c>
      <c r="AX14" s="18">
        <f t="shared" ref="AX14" si="21">(K14+L14+M14+N14)-AW14</f>
        <v>771.3</v>
      </c>
      <c r="AY14" s="18">
        <f t="shared" si="13"/>
        <v>404.90000000000009</v>
      </c>
      <c r="AZ14" s="18" t="s">
        <v>25</v>
      </c>
      <c r="BD14" s="18">
        <v>3</v>
      </c>
      <c r="BE14" s="18">
        <v>152</v>
      </c>
      <c r="BF14" s="18">
        <f>(K14+L14+M14)-BE14</f>
        <v>449.79999999999995</v>
      </c>
      <c r="BG14" s="18">
        <f>T14-BF14</f>
        <v>726.40000000000009</v>
      </c>
      <c r="BH14" s="18">
        <v>2</v>
      </c>
      <c r="BI14" s="18">
        <v>42.1</v>
      </c>
      <c r="BJ14" s="18">
        <f>(K14+L14)-BI14</f>
        <v>359.7</v>
      </c>
      <c r="BK14" s="18">
        <f t="shared" si="11"/>
        <v>816.5</v>
      </c>
    </row>
    <row r="15" spans="1:63" s="18" customFormat="1" x14ac:dyDescent="0.25">
      <c r="A15" s="17" t="s">
        <v>36</v>
      </c>
      <c r="B15" s="18">
        <v>32</v>
      </c>
      <c r="C15" s="18">
        <v>29</v>
      </c>
      <c r="D15" s="18">
        <v>55.9</v>
      </c>
      <c r="E15" s="18">
        <v>77</v>
      </c>
      <c r="F15" s="18">
        <v>13</v>
      </c>
      <c r="G15" s="18">
        <v>39.799999999999997</v>
      </c>
      <c r="H15" s="18">
        <f t="shared" si="1"/>
        <v>32.498861111111111</v>
      </c>
      <c r="I15" s="18">
        <f t="shared" si="2"/>
        <v>77.227722222222226</v>
      </c>
      <c r="J15" s="18">
        <v>4360</v>
      </c>
      <c r="K15" s="18">
        <v>200</v>
      </c>
      <c r="L15" s="18">
        <v>202</v>
      </c>
      <c r="M15" s="18">
        <v>199.2</v>
      </c>
      <c r="N15" s="18">
        <v>201.5</v>
      </c>
      <c r="O15" s="18">
        <v>202.3</v>
      </c>
      <c r="R15" s="18">
        <f t="shared" si="18"/>
        <v>1005</v>
      </c>
      <c r="S15" s="18">
        <v>68</v>
      </c>
      <c r="T15" s="18">
        <f t="shared" si="3"/>
        <v>937</v>
      </c>
      <c r="AK15" s="18">
        <v>68</v>
      </c>
      <c r="AL15" s="18">
        <f t="shared" si="8"/>
        <v>937</v>
      </c>
      <c r="AM15" s="18" t="s">
        <v>42</v>
      </c>
      <c r="AN15" s="18" t="s">
        <v>25</v>
      </c>
      <c r="AR15" s="18">
        <v>4</v>
      </c>
      <c r="AS15" s="18">
        <v>180</v>
      </c>
      <c r="AT15" s="18">
        <f>(K15+L15+M15+N15)-AS15</f>
        <v>622.70000000000005</v>
      </c>
      <c r="AU15" s="18">
        <f t="shared" si="9"/>
        <v>314.29999999999995</v>
      </c>
      <c r="AV15" s="18">
        <v>3</v>
      </c>
      <c r="AW15" s="18">
        <v>68</v>
      </c>
      <c r="AX15" s="18">
        <f>(K15+L15+M15)-AW15</f>
        <v>533.20000000000005</v>
      </c>
      <c r="AY15" s="18">
        <f t="shared" si="13"/>
        <v>403.79999999999995</v>
      </c>
      <c r="AZ15" s="18">
        <v>3</v>
      </c>
      <c r="BA15" s="18">
        <v>179</v>
      </c>
      <c r="BB15" s="18">
        <f t="shared" si="20"/>
        <v>422.20000000000005</v>
      </c>
      <c r="BC15" s="18">
        <f t="shared" si="15"/>
        <v>514.79999999999995</v>
      </c>
      <c r="BD15" s="18">
        <v>1</v>
      </c>
      <c r="BE15" s="18">
        <v>0</v>
      </c>
      <c r="BF15" s="18">
        <f t="shared" si="16"/>
        <v>200</v>
      </c>
      <c r="BG15" s="18">
        <f t="shared" si="17"/>
        <v>737</v>
      </c>
      <c r="BH15" s="18">
        <v>1</v>
      </c>
      <c r="BI15" s="18">
        <v>115</v>
      </c>
      <c r="BJ15" s="18">
        <f>(K15)-BI15</f>
        <v>85</v>
      </c>
      <c r="BK15" s="18">
        <f t="shared" si="11"/>
        <v>852</v>
      </c>
    </row>
    <row r="16" spans="1:63" s="18" customFormat="1" x14ac:dyDescent="0.25">
      <c r="A16" s="17" t="s">
        <v>37</v>
      </c>
      <c r="B16" s="18">
        <v>32</v>
      </c>
      <c r="C16" s="18">
        <v>30</v>
      </c>
      <c r="D16" s="18">
        <v>1</v>
      </c>
      <c r="E16" s="18">
        <v>77</v>
      </c>
      <c r="F16" s="18">
        <v>13</v>
      </c>
      <c r="G16" s="18">
        <v>33.1</v>
      </c>
      <c r="H16" s="18">
        <f t="shared" si="1"/>
        <v>32.500277777777775</v>
      </c>
      <c r="I16" s="18">
        <f t="shared" si="2"/>
        <v>77.225861111111115</v>
      </c>
      <c r="J16" s="18">
        <v>4365</v>
      </c>
      <c r="K16" s="18">
        <v>201.8</v>
      </c>
      <c r="L16" s="18">
        <v>202.3</v>
      </c>
      <c r="M16" s="18">
        <v>201.9</v>
      </c>
      <c r="N16" s="18">
        <v>202</v>
      </c>
      <c r="O16" s="18">
        <v>200.5</v>
      </c>
      <c r="R16" s="18">
        <f t="shared" si="18"/>
        <v>1008.5</v>
      </c>
      <c r="S16" s="18">
        <v>103.2</v>
      </c>
      <c r="T16" s="18">
        <f t="shared" si="3"/>
        <v>905.3</v>
      </c>
      <c r="AK16" s="18">
        <v>103.2</v>
      </c>
      <c r="AL16" s="18">
        <f t="shared" si="8"/>
        <v>905.3</v>
      </c>
      <c r="AM16" s="18" t="s">
        <v>42</v>
      </c>
      <c r="AN16" s="18" t="s">
        <v>25</v>
      </c>
      <c r="AR16" s="18">
        <v>3</v>
      </c>
      <c r="AS16" s="18">
        <v>44</v>
      </c>
      <c r="AT16" s="18">
        <f>(K16+L16+M16)-AS16</f>
        <v>562</v>
      </c>
      <c r="AU16" s="18">
        <f t="shared" si="9"/>
        <v>343.29999999999995</v>
      </c>
      <c r="AV16" s="18">
        <v>3</v>
      </c>
      <c r="AW16" s="18">
        <v>160</v>
      </c>
      <c r="AX16" s="18">
        <f>(K16+L16+M16)-AW16</f>
        <v>446</v>
      </c>
      <c r="AY16" s="18">
        <f t="shared" si="13"/>
        <v>459.29999999999995</v>
      </c>
      <c r="AZ16" s="18">
        <v>2</v>
      </c>
      <c r="BA16" s="18">
        <v>70</v>
      </c>
      <c r="BB16" s="18">
        <f>(K16+L16)-BA16</f>
        <v>334.1</v>
      </c>
      <c r="BC16" s="18">
        <f t="shared" si="15"/>
        <v>571.19999999999993</v>
      </c>
      <c r="BD16" s="18">
        <v>1</v>
      </c>
      <c r="BE16" s="18">
        <v>104</v>
      </c>
      <c r="BF16" s="18">
        <f t="shared" si="16"/>
        <v>97.800000000000011</v>
      </c>
      <c r="BG16" s="18">
        <f t="shared" si="17"/>
        <v>807.5</v>
      </c>
      <c r="BH16" s="18">
        <v>1</v>
      </c>
      <c r="BI16" s="18">
        <v>0</v>
      </c>
      <c r="BJ16" s="18">
        <v>0</v>
      </c>
      <c r="BK16" s="18">
        <f t="shared" si="11"/>
        <v>905.3</v>
      </c>
    </row>
    <row r="27" spans="24:26" x14ac:dyDescent="0.25">
      <c r="X27" s="15"/>
      <c r="Y27" s="15"/>
      <c r="Z27" s="15"/>
    </row>
    <row r="28" spans="24:26" x14ac:dyDescent="0.25">
      <c r="X28" s="15"/>
      <c r="Y28" s="15"/>
      <c r="Z28" s="15"/>
    </row>
    <row r="29" spans="24:26" x14ac:dyDescent="0.25">
      <c r="X29" s="15"/>
      <c r="Y29" s="15"/>
      <c r="Z29" s="15"/>
    </row>
    <row r="30" spans="24:26" x14ac:dyDescent="0.25">
      <c r="X30" s="15"/>
      <c r="Y30" s="15"/>
      <c r="Z30" s="15"/>
    </row>
    <row r="31" spans="24:26" x14ac:dyDescent="0.25">
      <c r="X31" s="15"/>
      <c r="Y31" s="14"/>
      <c r="Z31" s="15"/>
    </row>
    <row r="32" spans="24:26" x14ac:dyDescent="0.25">
      <c r="X32" s="15"/>
      <c r="Y32" s="15"/>
      <c r="Z32" s="15"/>
    </row>
    <row r="33" spans="24:26" x14ac:dyDescent="0.25">
      <c r="X33" s="15"/>
      <c r="Y33" s="15"/>
      <c r="Z33" s="15"/>
    </row>
    <row r="34" spans="24:26" x14ac:dyDescent="0.25">
      <c r="X34" s="15"/>
      <c r="Y34" s="15"/>
      <c r="Z34" s="15"/>
    </row>
    <row r="35" spans="24:26" x14ac:dyDescent="0.25">
      <c r="X35" s="15"/>
      <c r="Y35" s="15"/>
      <c r="Z35" s="15"/>
    </row>
    <row r="36" spans="24:26" x14ac:dyDescent="0.25">
      <c r="X36" s="15"/>
      <c r="Y36" s="15"/>
      <c r="Z36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C1" workbookViewId="0">
      <selection activeCell="U10" sqref="U10"/>
    </sheetView>
  </sheetViews>
  <sheetFormatPr defaultRowHeight="15" x14ac:dyDescent="0.25"/>
  <cols>
    <col min="1" max="1" width="13.7109375" bestFit="1" customWidth="1"/>
    <col min="5" max="5" width="15.7109375" bestFit="1" customWidth="1"/>
    <col min="6" max="6" width="12.5703125" bestFit="1" customWidth="1"/>
    <col min="7" max="16" width="10.42578125" bestFit="1" customWidth="1"/>
  </cols>
  <sheetData>
    <row r="1" spans="1:16" x14ac:dyDescent="0.25">
      <c r="A1" t="s">
        <v>0</v>
      </c>
      <c r="B1" t="s">
        <v>4</v>
      </c>
      <c r="C1" t="s">
        <v>5</v>
      </c>
      <c r="D1" t="s">
        <v>14</v>
      </c>
      <c r="E1" t="s">
        <v>44</v>
      </c>
      <c r="F1" t="s">
        <v>17</v>
      </c>
      <c r="G1" s="12">
        <v>41904</v>
      </c>
      <c r="H1" s="12">
        <v>42293</v>
      </c>
      <c r="I1" s="12">
        <v>42540</v>
      </c>
      <c r="J1" s="12">
        <v>42558</v>
      </c>
      <c r="K1" s="12">
        <v>42600</v>
      </c>
      <c r="L1" s="12">
        <v>42620</v>
      </c>
      <c r="M1" s="12">
        <v>42655</v>
      </c>
      <c r="N1" s="12">
        <v>42927</v>
      </c>
      <c r="O1" s="12">
        <v>42965</v>
      </c>
      <c r="P1" s="12">
        <v>42997</v>
      </c>
    </row>
    <row r="2" spans="1:16" x14ac:dyDescent="0.25">
      <c r="A2" t="s">
        <v>8</v>
      </c>
      <c r="B2">
        <v>32.518388888888886</v>
      </c>
      <c r="C2">
        <v>77.228222222222229</v>
      </c>
      <c r="D2">
        <v>4149</v>
      </c>
      <c r="E2">
        <v>2014</v>
      </c>
      <c r="F2">
        <v>974.5</v>
      </c>
      <c r="G2">
        <v>70.899999999999977</v>
      </c>
      <c r="H2">
        <v>252.20000000000005</v>
      </c>
      <c r="I2">
        <v>337.20000000000005</v>
      </c>
      <c r="J2">
        <v>431.9</v>
      </c>
    </row>
    <row r="3" spans="1:16" x14ac:dyDescent="0.25">
      <c r="A3" t="s">
        <v>9</v>
      </c>
      <c r="B3">
        <v>32.513083333333334</v>
      </c>
      <c r="C3">
        <v>77.233249999999998</v>
      </c>
      <c r="D3">
        <v>4198</v>
      </c>
      <c r="E3">
        <v>2014</v>
      </c>
      <c r="F3">
        <v>420.5</v>
      </c>
      <c r="G3">
        <v>125.19999999999999</v>
      </c>
    </row>
    <row r="4" spans="1:16" x14ac:dyDescent="0.25">
      <c r="A4" t="s">
        <v>10</v>
      </c>
      <c r="B4">
        <v>32.508333333333333</v>
      </c>
      <c r="C4">
        <v>77.236777777777775</v>
      </c>
      <c r="D4">
        <v>4224</v>
      </c>
      <c r="E4">
        <v>2014</v>
      </c>
      <c r="F4">
        <v>988.1</v>
      </c>
      <c r="G4">
        <v>213.50000000000011</v>
      </c>
      <c r="H4">
        <v>743.5</v>
      </c>
      <c r="I4">
        <v>845.1</v>
      </c>
      <c r="J4">
        <v>814.6</v>
      </c>
    </row>
    <row r="5" spans="1:16" x14ac:dyDescent="0.25">
      <c r="A5" t="s">
        <v>11</v>
      </c>
      <c r="B5">
        <v>32.502555555555553</v>
      </c>
      <c r="C5">
        <v>77.24088888888889</v>
      </c>
      <c r="D5">
        <v>4300</v>
      </c>
      <c r="E5">
        <v>2014</v>
      </c>
      <c r="F5">
        <v>774.80000000000007</v>
      </c>
      <c r="G5">
        <v>148</v>
      </c>
      <c r="H5">
        <v>660</v>
      </c>
      <c r="I5">
        <v>632</v>
      </c>
    </row>
    <row r="6" spans="1:16" x14ac:dyDescent="0.25">
      <c r="A6" t="s">
        <v>12</v>
      </c>
      <c r="B6">
        <v>32.49805555555556</v>
      </c>
      <c r="C6">
        <v>77.244749999999996</v>
      </c>
      <c r="D6">
        <v>4369</v>
      </c>
      <c r="E6">
        <v>2014</v>
      </c>
      <c r="F6">
        <v>686.2</v>
      </c>
      <c r="G6">
        <v>164.30000000000007</v>
      </c>
      <c r="H6">
        <v>555.30000000000007</v>
      </c>
      <c r="J6">
        <v>649.30000000000007</v>
      </c>
    </row>
    <row r="7" spans="1:16" x14ac:dyDescent="0.25">
      <c r="A7" t="s">
        <v>13</v>
      </c>
      <c r="B7">
        <v>32.499250000000004</v>
      </c>
      <c r="C7">
        <v>77.227111111111114</v>
      </c>
      <c r="D7">
        <v>4383</v>
      </c>
      <c r="E7">
        <v>2014</v>
      </c>
      <c r="F7">
        <v>751.90000000000009</v>
      </c>
      <c r="G7">
        <v>33.400000000000091</v>
      </c>
      <c r="J7">
        <v>674.40000000000009</v>
      </c>
    </row>
    <row r="8" spans="1:16" x14ac:dyDescent="0.25">
      <c r="A8" t="s">
        <v>30</v>
      </c>
      <c r="B8">
        <v>32.515916666666669</v>
      </c>
      <c r="C8">
        <v>77.229333333333329</v>
      </c>
      <c r="D8">
        <v>4184</v>
      </c>
      <c r="E8" s="16">
        <v>42558</v>
      </c>
      <c r="F8">
        <v>992.5</v>
      </c>
      <c r="K8">
        <v>80.5</v>
      </c>
      <c r="L8">
        <v>83.5</v>
      </c>
      <c r="M8">
        <v>86.5</v>
      </c>
      <c r="P8">
        <v>474.70000000000005</v>
      </c>
    </row>
    <row r="9" spans="1:16" x14ac:dyDescent="0.25">
      <c r="A9" t="s">
        <v>31</v>
      </c>
      <c r="B9">
        <v>32.511555555555553</v>
      </c>
      <c r="C9">
        <v>77.22697222222223</v>
      </c>
      <c r="D9">
        <v>4214</v>
      </c>
      <c r="E9" s="16">
        <v>42558</v>
      </c>
      <c r="F9">
        <v>936.5</v>
      </c>
      <c r="L9">
        <v>130</v>
      </c>
      <c r="P9">
        <v>192.5</v>
      </c>
    </row>
    <row r="10" spans="1:16" x14ac:dyDescent="0.25">
      <c r="A10" t="s">
        <v>32</v>
      </c>
      <c r="B10">
        <v>32.508583333333334</v>
      </c>
      <c r="C10">
        <v>77.236722222222227</v>
      </c>
      <c r="D10">
        <v>4232</v>
      </c>
      <c r="E10" s="16">
        <v>42558</v>
      </c>
      <c r="F10">
        <v>922.09999999999991</v>
      </c>
      <c r="K10">
        <v>56</v>
      </c>
      <c r="L10">
        <v>144.5</v>
      </c>
      <c r="M10">
        <v>263.5</v>
      </c>
      <c r="N10">
        <v>529.69999999999993</v>
      </c>
      <c r="O10">
        <v>763.99999999999989</v>
      </c>
      <c r="P10">
        <v>892.89999999999986</v>
      </c>
    </row>
    <row r="11" spans="1:16" x14ac:dyDescent="0.25">
      <c r="A11" t="s">
        <v>33</v>
      </c>
      <c r="B11">
        <v>32.502916666666664</v>
      </c>
      <c r="C11">
        <v>77.240750000000006</v>
      </c>
      <c r="D11">
        <v>4290</v>
      </c>
      <c r="E11" s="16">
        <v>42558</v>
      </c>
      <c r="F11">
        <v>1140.1999999999998</v>
      </c>
      <c r="K11">
        <v>47.5</v>
      </c>
      <c r="L11">
        <v>314.09999999999991</v>
      </c>
      <c r="M11">
        <v>421.59999999999991</v>
      </c>
      <c r="N11">
        <v>601.59999999999991</v>
      </c>
      <c r="O11">
        <v>1026.0999999999999</v>
      </c>
      <c r="P11">
        <v>938.0999999999998</v>
      </c>
    </row>
    <row r="12" spans="1:16" x14ac:dyDescent="0.25">
      <c r="A12" t="s">
        <v>34</v>
      </c>
      <c r="B12">
        <v>32.499472222222224</v>
      </c>
      <c r="C12">
        <v>77.257694444444439</v>
      </c>
      <c r="D12">
        <v>4336</v>
      </c>
      <c r="E12" s="16">
        <v>42558</v>
      </c>
      <c r="F12">
        <v>1123.0999999999999</v>
      </c>
      <c r="K12">
        <v>77.799999999999955</v>
      </c>
      <c r="L12">
        <v>557.09999999999991</v>
      </c>
      <c r="M12">
        <v>459.89999999999986</v>
      </c>
      <c r="N12">
        <v>579.09999999999991</v>
      </c>
      <c r="O12">
        <v>803.39999999999986</v>
      </c>
      <c r="P12">
        <v>907.89999999999986</v>
      </c>
    </row>
    <row r="13" spans="1:16" x14ac:dyDescent="0.25">
      <c r="A13" t="s">
        <v>35</v>
      </c>
      <c r="B13">
        <v>32.498027777777779</v>
      </c>
      <c r="C13">
        <v>77.244833333333332</v>
      </c>
      <c r="D13">
        <v>4377</v>
      </c>
      <c r="E13" s="16">
        <v>42558</v>
      </c>
      <c r="F13">
        <v>1176.2</v>
      </c>
      <c r="K13">
        <v>64</v>
      </c>
      <c r="L13">
        <v>336.90000000000009</v>
      </c>
      <c r="M13">
        <v>404.90000000000009</v>
      </c>
      <c r="O13">
        <v>726.40000000000009</v>
      </c>
      <c r="P13">
        <v>816.5</v>
      </c>
    </row>
    <row r="14" spans="1:16" x14ac:dyDescent="0.25">
      <c r="A14" t="s">
        <v>36</v>
      </c>
      <c r="B14">
        <v>32.498861111111111</v>
      </c>
      <c r="C14">
        <v>77.227722222222226</v>
      </c>
      <c r="D14">
        <v>4360</v>
      </c>
      <c r="E14" s="16">
        <v>42558</v>
      </c>
      <c r="F14">
        <v>937</v>
      </c>
      <c r="L14">
        <v>314.29999999999995</v>
      </c>
      <c r="M14">
        <v>403.79999999999995</v>
      </c>
      <c r="N14">
        <v>514.79999999999995</v>
      </c>
      <c r="O14">
        <v>737</v>
      </c>
      <c r="P14">
        <v>852</v>
      </c>
    </row>
    <row r="15" spans="1:16" x14ac:dyDescent="0.25">
      <c r="A15" t="s">
        <v>37</v>
      </c>
      <c r="B15">
        <v>32.500277777777775</v>
      </c>
      <c r="C15">
        <v>77.225861111111115</v>
      </c>
      <c r="D15">
        <v>4365</v>
      </c>
      <c r="E15" s="16">
        <v>42558</v>
      </c>
      <c r="F15">
        <v>905.3</v>
      </c>
      <c r="L15">
        <v>343.29999999999995</v>
      </c>
      <c r="M15">
        <v>459.29999999999995</v>
      </c>
      <c r="N15">
        <v>571.19999999999993</v>
      </c>
      <c r="O15">
        <v>807.5</v>
      </c>
      <c r="P15">
        <v>905.3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Stake</vt:lpstr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vssamy</cp:lastModifiedBy>
  <dcterms:created xsi:type="dcterms:W3CDTF">2014-07-26T10:04:58Z</dcterms:created>
  <dcterms:modified xsi:type="dcterms:W3CDTF">2021-11-03T05:16:04Z</dcterms:modified>
</cp:coreProperties>
</file>